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CA8F97A6-FA4A-4B5E-A65B-6AF64A777B2C}" xr6:coauthVersionLast="44" xr6:coauthVersionMax="44" xr10:uidLastSave="{00000000-0000-0000-0000-000000000000}"/>
  <bookViews>
    <workbookView xWindow="-23670" yWindow="2715" windowWidth="21600" windowHeight="11385" tabRatio="282" xr2:uid="{00000000-000D-0000-FFFF-FFFF00000000}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März!$A$1:$IK$27</definedName>
    <definedName name="Excel_BuiltIn__FilterDatabase" localSheetId="0">März!#REF!</definedName>
    <definedName name="Excel_BuiltIn__FilterDatabase_1">März!#REF!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2" i="1" l="1"/>
  <c r="T42" i="1" s="1"/>
  <c r="Q42" i="1"/>
  <c r="V41" i="1"/>
  <c r="T41" i="1" s="1"/>
  <c r="Q41" i="1"/>
  <c r="V40" i="1"/>
  <c r="T40" i="1"/>
  <c r="Q40" i="1"/>
  <c r="V39" i="1"/>
  <c r="T39" i="1"/>
  <c r="Q39" i="1"/>
  <c r="V38" i="1"/>
  <c r="T38" i="1" s="1"/>
  <c r="Q38" i="1"/>
  <c r="V37" i="1"/>
  <c r="T37" i="1" s="1"/>
  <c r="Q37" i="1"/>
  <c r="V36" i="1"/>
  <c r="T36" i="1"/>
  <c r="Q36" i="1"/>
  <c r="V35" i="1"/>
  <c r="T35" i="1"/>
  <c r="Q35" i="1"/>
  <c r="V34" i="1"/>
  <c r="T34" i="1" s="1"/>
  <c r="Q34" i="1"/>
  <c r="V33" i="1"/>
  <c r="T33" i="1" s="1"/>
  <c r="Q33" i="1"/>
  <c r="V32" i="1"/>
  <c r="T32" i="1"/>
  <c r="Q32" i="1"/>
  <c r="V31" i="1"/>
  <c r="T31" i="1"/>
  <c r="Q31" i="1"/>
  <c r="V30" i="1"/>
  <c r="T30" i="1" s="1"/>
  <c r="Q30" i="1"/>
  <c r="V29" i="1"/>
  <c r="T29" i="1" s="1"/>
  <c r="Q29" i="1"/>
  <c r="V28" i="1"/>
  <c r="T28" i="1"/>
  <c r="Q28" i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P28" i="1"/>
  <c r="P29" i="1" s="1"/>
  <c r="P30" i="1" l="1"/>
  <c r="S29" i="1"/>
  <c r="U29" i="1" s="1"/>
  <c r="S28" i="1"/>
  <c r="U28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2" i="1" s="1"/>
  <c r="U42" i="1" s="1"/>
  <c r="S41" i="1"/>
  <c r="U41" i="1" s="1"/>
  <c r="V27" i="1" l="1"/>
  <c r="T27" i="1" s="1"/>
  <c r="Q27" i="1"/>
  <c r="V26" i="1"/>
  <c r="T26" i="1" s="1"/>
  <c r="Q26" i="1"/>
  <c r="V25" i="1"/>
  <c r="T25" i="1" s="1"/>
  <c r="Q25" i="1"/>
  <c r="V24" i="1"/>
  <c r="T24" i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 l="1"/>
  <c r="T10" i="1" s="1"/>
  <c r="Q10" i="1"/>
  <c r="V9" i="1"/>
  <c r="T9" i="1" s="1"/>
  <c r="Q9" i="1"/>
  <c r="V8" i="1"/>
  <c r="T8" i="1" s="1"/>
  <c r="Q8" i="1"/>
  <c r="V7" i="1"/>
  <c r="T7" i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P5" i="1"/>
  <c r="S3" i="1"/>
  <c r="U3" i="1" s="1"/>
  <c r="S4" i="1" l="1"/>
  <c r="U4" i="1" s="1"/>
  <c r="P6" i="1"/>
  <c r="S5" i="1"/>
  <c r="U5" i="1" s="1"/>
  <c r="P7" i="1" l="1"/>
  <c r="S6" i="1"/>
  <c r="U6" i="1" s="1"/>
  <c r="P8" i="1" l="1"/>
  <c r="S7" i="1"/>
  <c r="U7" i="1" s="1"/>
  <c r="P9" i="1" l="1"/>
  <c r="S8" i="1"/>
  <c r="U8" i="1" s="1"/>
  <c r="P10" i="1" l="1"/>
  <c r="P11" i="1" s="1"/>
  <c r="S9" i="1"/>
  <c r="U9" i="1" s="1"/>
  <c r="P12" i="1" l="1"/>
  <c r="S11" i="1"/>
  <c r="U11" i="1" s="1"/>
  <c r="S10" i="1"/>
  <c r="U10" i="1" s="1"/>
  <c r="P13" i="1" l="1"/>
  <c r="S12" i="1"/>
  <c r="U12" i="1" s="1"/>
  <c r="S13" i="1" l="1"/>
  <c r="U13" i="1" s="1"/>
  <c r="P14" i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7" i="1" s="1"/>
  <c r="U27" i="1" s="1"/>
  <c r="S26" i="1"/>
  <c r="U26" i="1" s="1"/>
</calcChain>
</file>

<file path=xl/sharedStrings.xml><?xml version="1.0" encoding="utf-8"?>
<sst xmlns="http://schemas.openxmlformats.org/spreadsheetml/2006/main" count="381" uniqueCount="140">
  <si>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</si>
  <si>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</si>
  <si>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</si>
  <si>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</si>
  <si>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</si>
  <si>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</si>
  <si>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</si>
  <si>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</si>
  <si>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</si>
  <si>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</si>
  <si>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</si>
  <si>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</si>
  <si>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</si>
  <si>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</si>
  <si>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</si>
  <si>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</si>
  <si>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</si>
  <si>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</si>
  <si>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</si>
  <si>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</si>
  <si>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Testspiel</t>
  </si>
  <si>
    <t>ma</t>
  </si>
  <si>
    <t>Bet365</t>
  </si>
  <si>
    <t>Live</t>
  </si>
  <si>
    <t>1</t>
  </si>
  <si>
    <t>ja</t>
  </si>
  <si>
    <t>asian</t>
  </si>
  <si>
    <t>nein</t>
  </si>
  <si>
    <t>3-1</t>
  </si>
  <si>
    <t>Pregame</t>
  </si>
  <si>
    <t>Fussball</t>
  </si>
  <si>
    <t>0</t>
  </si>
  <si>
    <t>1 asian -1,75</t>
  </si>
  <si>
    <t>0-3</t>
  </si>
  <si>
    <t>3-0</t>
  </si>
  <si>
    <t>Amateure</t>
  </si>
  <si>
    <t>df</t>
  </si>
  <si>
    <t>Karten</t>
  </si>
  <si>
    <t>betano</t>
  </si>
  <si>
    <t>1
1</t>
  </si>
  <si>
    <t xml:space="preserve">Hennef - Hürth </t>
  </si>
  <si>
    <t>2 asian 0</t>
  </si>
  <si>
    <t>Northeim - Tündern
Egestorf - Hagen</t>
  </si>
  <si>
    <t>Walldorf - Fernwald</t>
  </si>
  <si>
    <t>X2</t>
  </si>
  <si>
    <t>betfair</t>
  </si>
  <si>
    <t>0-1</t>
  </si>
  <si>
    <t xml:space="preserve">Düren - Arnoldsweiler </t>
  </si>
  <si>
    <t>Union - Wolfsburg
Freiburg II - Pirmasens
Pesch - Deutz</t>
  </si>
  <si>
    <t>over 1,5 Karten Union
1
over 2,5</t>
  </si>
  <si>
    <r>
      <t xml:space="preserve">1
</t>
    </r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2-1</t>
    </r>
  </si>
  <si>
    <t>Freiburg II - Pirmasens</t>
  </si>
  <si>
    <t>1 asian -1</t>
  </si>
  <si>
    <t>Leipzig - Leverkusen
Aston Villa - City</t>
  </si>
  <si>
    <t>over 3,5 Karten
2 HC -1</t>
  </si>
  <si>
    <t>3
1-2</t>
  </si>
  <si>
    <t>Ingolstadt - Türkücü</t>
  </si>
  <si>
    <t>2 asian +0,25</t>
  </si>
  <si>
    <t>Egestorf - Emden</t>
  </si>
  <si>
    <t>1 asian -1,5</t>
  </si>
  <si>
    <t>1-1</t>
  </si>
  <si>
    <t>Frankfurt - Bremen</t>
  </si>
  <si>
    <t>Klaasen Gelb</t>
  </si>
  <si>
    <t>1x</t>
  </si>
  <si>
    <t>Paderborn - Köln
Hertha - Bremen</t>
  </si>
  <si>
    <t>over 4
over 3,5</t>
  </si>
  <si>
    <t>7
6</t>
  </si>
  <si>
    <t>Fulda - Neuhof</t>
  </si>
  <si>
    <t>1 asian -2,5</t>
  </si>
  <si>
    <t>cbet</t>
  </si>
  <si>
    <t>7-1</t>
  </si>
  <si>
    <t>Köln II - Homberg</t>
  </si>
  <si>
    <t>BW Berlin - Hertha 06
Stuttgart II - Villingen</t>
  </si>
  <si>
    <t>0-2
0-0</t>
  </si>
  <si>
    <t>Lübeck - HSC
Würzburger - Vilzing</t>
  </si>
  <si>
    <t>1 asian -1,25
2</t>
  </si>
  <si>
    <r>
      <t xml:space="preserve">2-1
</t>
    </r>
    <r>
      <rPr>
        <b/>
        <sz val="10"/>
        <color rgb="FF00B050"/>
        <rFont val="Arial"/>
        <family val="2"/>
      </rPr>
      <t>2-6</t>
    </r>
  </si>
  <si>
    <t>Kahl - Bamberg</t>
  </si>
  <si>
    <t>Ravensburg - Nöttingen
Freiburg - Freiberg</t>
  </si>
  <si>
    <t>1
2 asian +0,5</t>
  </si>
  <si>
    <r>
      <t xml:space="preserve">6-1
</t>
    </r>
    <r>
      <rPr>
        <b/>
        <sz val="10"/>
        <color rgb="FFFF0000"/>
        <rFont val="Arial"/>
        <family val="2"/>
      </rPr>
      <t>2-1</t>
    </r>
  </si>
  <si>
    <t>Baunatal - Hanau</t>
  </si>
  <si>
    <t>2-0</t>
  </si>
  <si>
    <t>Augsburg II - Türkücü
Sandhausen II - St. Kickers</t>
  </si>
  <si>
    <t>2
2</t>
  </si>
  <si>
    <t>1-1
2-0</t>
  </si>
  <si>
    <t>ASC Dortmund - Erndtebrück
Hürth - Friesdorf</t>
  </si>
  <si>
    <t>2-1
2-0</t>
  </si>
  <si>
    <t>Ginsheim - Walldorf 
Breinig - Hennef
Hildesheim - Northeim</t>
  </si>
  <si>
    <t>over 2,5
1X
1/1</t>
  </si>
  <si>
    <r>
      <rPr>
        <b/>
        <sz val="10"/>
        <color rgb="FF00B050"/>
        <rFont val="Arial"/>
        <family val="2"/>
      </rPr>
      <t>1-2</t>
    </r>
    <r>
      <rPr>
        <b/>
        <sz val="10"/>
        <color rgb="FFFF0000"/>
        <rFont val="Arial"/>
        <family val="2"/>
      </rPr>
      <t xml:space="preserve">
0-3
1-1</t>
    </r>
  </si>
  <si>
    <t>Osasuna - Espanyol
Gütersloh - Meinerzhagen</t>
  </si>
  <si>
    <t>over 3,5 Karten
X2</t>
  </si>
  <si>
    <t>7
0-2</t>
  </si>
  <si>
    <t>Stendal - Neustrelitz
TVD Velbert - Hilden</t>
  </si>
  <si>
    <t>2
1</t>
  </si>
  <si>
    <t>1-1
2-2</t>
  </si>
  <si>
    <t>Nordhausen II - Inter Leipzig</t>
  </si>
  <si>
    <t>1-2</t>
  </si>
  <si>
    <t>Braunschweig - Egestorf
Nettetal - Kleve</t>
  </si>
  <si>
    <t>2 asian 0
2</t>
  </si>
  <si>
    <r>
      <rPr>
        <b/>
        <sz val="10"/>
        <color rgb="FF00B050"/>
        <rFont val="Arial"/>
        <family val="2"/>
      </rPr>
      <t>0-7</t>
    </r>
    <r>
      <rPr>
        <b/>
        <sz val="10"/>
        <color rgb="FFFF0000"/>
        <rFont val="Arial"/>
        <family val="2"/>
      </rPr>
      <t xml:space="preserve">
0-0</t>
    </r>
  </si>
  <si>
    <r>
      <t xml:space="preserve">1-3
</t>
    </r>
    <r>
      <rPr>
        <b/>
        <sz val="10"/>
        <color rgb="FF00B050"/>
        <rFont val="Arial"/>
        <family val="2"/>
      </rPr>
      <t>4-0</t>
    </r>
  </si>
  <si>
    <t>0-1 Führung…</t>
  </si>
  <si>
    <t>Konter zum 3-1 abgepfiffen</t>
  </si>
  <si>
    <t>Dreieich - Rosenhöhe</t>
  </si>
  <si>
    <t>6-0</t>
  </si>
  <si>
    <t>1 asian -4,75</t>
  </si>
  <si>
    <t>1 asian -5,5</t>
  </si>
  <si>
    <t>next Goal 2</t>
  </si>
  <si>
    <t>Paris - Dortmund</t>
  </si>
  <si>
    <t>Gueye Gelb</t>
  </si>
  <si>
    <t>Can Gelb</t>
  </si>
  <si>
    <t>rot lächerlich</t>
  </si>
  <si>
    <t>Complexity - forZe
Riders - Sprout
BIG - fnatic</t>
  </si>
  <si>
    <t>esports</t>
  </si>
  <si>
    <t>2 +1,5
1 +1,5
2</t>
  </si>
  <si>
    <r>
      <t xml:space="preserve">1-2
</t>
    </r>
    <r>
      <rPr>
        <b/>
        <sz val="10"/>
        <color rgb="FFFF0000"/>
        <rFont val="Arial"/>
        <family val="2"/>
      </rPr>
      <t>0-2
2-1</t>
    </r>
  </si>
  <si>
    <t>Astralis - GODSENT
Sprout - Japaleno
Vitality - ENCE</t>
  </si>
  <si>
    <t>2-0
2 +1,5
2 +1,5</t>
  </si>
  <si>
    <r>
      <t xml:space="preserve">2-0
</t>
    </r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2-1</t>
    </r>
  </si>
  <si>
    <t>NiP - GODSENT
Spirit - Vitality
MIBR - Envy
forZe - NaVi</t>
  </si>
  <si>
    <t>1
1 +1,5
1
2</t>
  </si>
  <si>
    <t>2-0
2-1
2-0
0-2</t>
  </si>
  <si>
    <t>Gen G - Chaos</t>
  </si>
  <si>
    <t>0-2</t>
  </si>
  <si>
    <t>fnatic - forZe
MIBR - Gen G
NaVi - Complexity</t>
  </si>
  <si>
    <t>2 +1,5
1
1</t>
  </si>
  <si>
    <t>2-1
2-0
2-1</t>
  </si>
  <si>
    <t>HAVU - MAD
NaVi - fnatic
BIG - forZe
Chaos - MIBR</t>
  </si>
  <si>
    <t>1 +1,5
2 +1,5
2
2</t>
  </si>
  <si>
    <r>
      <rPr>
        <b/>
        <sz val="10"/>
        <color rgb="FFFF0000"/>
        <rFont val="Arial"/>
        <family val="2"/>
      </rPr>
      <t xml:space="preserve">0-2
2-0
</t>
    </r>
    <r>
      <rPr>
        <b/>
        <sz val="10"/>
        <color rgb="FF00B050"/>
        <rFont val="Arial"/>
        <family val="2"/>
      </rPr>
      <t>1-2
1-2</t>
    </r>
  </si>
  <si>
    <t>GODSENT - Spirit
NiP - ENCE</t>
  </si>
  <si>
    <t>2-0
1-2</t>
  </si>
  <si>
    <t>OG - Tyloo
Dignitas - Gen G
MIBR - Orgless</t>
  </si>
  <si>
    <t>2 +1,5
1 +1,5
2 +1,5</t>
  </si>
  <si>
    <t>2-0
0-2
2-0</t>
  </si>
  <si>
    <t>mousesports - OG
G2 - Faze
Furia - MIBR
G2 - OG</t>
  </si>
  <si>
    <t>1
2 +1,5
2 +1,5
1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</si>
  <si>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2-1
2-1
</t>
    </r>
    <r>
      <rPr>
        <b/>
        <sz val="10"/>
        <color rgb="FFFF0000"/>
        <rFont val="Arial"/>
        <family val="2"/>
      </rPr>
      <t>0-2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</si>
</sst>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3" xfId="0" quotePrefix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März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2"/>
              <c:layout>
                <c:manualLayout>
                  <c:x val="-2.1903717533228912E-2"/>
                  <c:y val="-3.669914990669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1-4CBE-BF69-A3955AFC7A4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layout>
                <c:manualLayout>
                  <c:x val="-1.5359218287907466E-2"/>
                  <c:y val="-4.209508400662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6"/>
              <c:layout>
                <c:manualLayout>
                  <c:x val="-2.9438007875042319E-2"/>
                  <c:y val="-3.669914990669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F-4625-BDB5-B442018AA98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März!$R$5:$R$42</c:f>
              <c:numCache>
                <c:formatCode>General</c:formatCode>
                <c:ptCount val="38"/>
                <c:pt idx="0">
                  <c:v>2.11</c:v>
                </c:pt>
                <c:pt idx="1">
                  <c:v>3.08</c:v>
                </c:pt>
                <c:pt idx="2">
                  <c:v>2.58</c:v>
                </c:pt>
                <c:pt idx="3">
                  <c:v>4</c:v>
                </c:pt>
                <c:pt idx="4">
                  <c:v>3</c:v>
                </c:pt>
                <c:pt idx="5">
                  <c:v>1.5</c:v>
                </c:pt>
                <c:pt idx="6">
                  <c:v>0</c:v>
                </c:pt>
                <c:pt idx="7">
                  <c:v>-0.5</c:v>
                </c:pt>
                <c:pt idx="8">
                  <c:v>1.1030000000000002</c:v>
                </c:pt>
                <c:pt idx="9">
                  <c:v>3.2280000000000002</c:v>
                </c:pt>
                <c:pt idx="10">
                  <c:v>4.8930000000000007</c:v>
                </c:pt>
                <c:pt idx="11">
                  <c:v>3.3930000000000007</c:v>
                </c:pt>
                <c:pt idx="12">
                  <c:v>2.3930000000000007</c:v>
                </c:pt>
                <c:pt idx="13">
                  <c:v>4.6530000000000005</c:v>
                </c:pt>
                <c:pt idx="14">
                  <c:v>3.6530000000000005</c:v>
                </c:pt>
                <c:pt idx="15">
                  <c:v>2.6530000000000005</c:v>
                </c:pt>
                <c:pt idx="16">
                  <c:v>0.65300000000000047</c:v>
                </c:pt>
                <c:pt idx="17">
                  <c:v>3.2780000000000005</c:v>
                </c:pt>
                <c:pt idx="18">
                  <c:v>2.7780000000000005</c:v>
                </c:pt>
                <c:pt idx="19">
                  <c:v>4.3559999999999999</c:v>
                </c:pt>
                <c:pt idx="20">
                  <c:v>3.8559999999999999</c:v>
                </c:pt>
                <c:pt idx="21">
                  <c:v>6.3919999999999995</c:v>
                </c:pt>
                <c:pt idx="22">
                  <c:v>5.3919999999999995</c:v>
                </c:pt>
                <c:pt idx="23">
                  <c:v>7.9494999999999987</c:v>
                </c:pt>
                <c:pt idx="24">
                  <c:v>9.6544999999999987</c:v>
                </c:pt>
                <c:pt idx="25">
                  <c:v>11.359499999999999</c:v>
                </c:pt>
                <c:pt idx="26">
                  <c:v>10.859499999999999</c:v>
                </c:pt>
                <c:pt idx="27">
                  <c:v>10.359499999999999</c:v>
                </c:pt>
                <c:pt idx="28">
                  <c:v>9.8594999999999988</c:v>
                </c:pt>
                <c:pt idx="29">
                  <c:v>9.3594999999999988</c:v>
                </c:pt>
                <c:pt idx="30">
                  <c:v>8.8594999999999988</c:v>
                </c:pt>
                <c:pt idx="31">
                  <c:v>10.766999999999999</c:v>
                </c:pt>
                <c:pt idx="32">
                  <c:v>9.7669999999999995</c:v>
                </c:pt>
                <c:pt idx="33">
                  <c:v>11.170999999999999</c:v>
                </c:pt>
                <c:pt idx="34">
                  <c:v>10.670999999999999</c:v>
                </c:pt>
                <c:pt idx="35">
                  <c:v>9.6709999999999994</c:v>
                </c:pt>
                <c:pt idx="36">
                  <c:v>9.1709999999999994</c:v>
                </c:pt>
                <c:pt idx="37">
                  <c:v>8.6709999999999994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43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990174</xdr:colOff>
      <xdr:row>42</xdr:row>
      <xdr:rowOff>97584</xdr:rowOff>
    </xdr:from>
    <xdr:to>
      <xdr:col>13</xdr:col>
      <xdr:colOff>74085</xdr:colOff>
      <xdr:row>67</xdr:row>
      <xdr:rowOff>42332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42"/>
  <sheetViews>
    <sheetView tabSelected="1" topLeftCell="A34" zoomScale="90" zoomScaleNormal="90" workbookViewId="0">
      <selection activeCell="K36" sqref="K36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5.42578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3" t="s">
        <v>19</v>
      </c>
      <c r="S1" s="24" t="s">
        <v>10</v>
      </c>
      <c r="T1" s="25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34">
        <v>0</v>
      </c>
      <c r="S2" s="35"/>
      <c r="T2" s="36"/>
      <c r="U2" s="16"/>
      <c r="V2" s="22"/>
      <c r="W2" s="22"/>
    </row>
    <row r="3" spans="1:245" ht="16.5" customHeight="1" x14ac:dyDescent="0.2">
      <c r="A3" s="3">
        <v>1</v>
      </c>
      <c r="B3" s="4">
        <v>43891</v>
      </c>
      <c r="C3" s="3" t="s">
        <v>40</v>
      </c>
      <c r="D3" s="3" t="s">
        <v>35</v>
      </c>
      <c r="E3" s="3">
        <v>1</v>
      </c>
      <c r="F3" s="3" t="s">
        <v>41</v>
      </c>
      <c r="G3" s="3" t="s">
        <v>36</v>
      </c>
      <c r="H3" s="3" t="s">
        <v>26</v>
      </c>
      <c r="I3" s="3" t="s">
        <v>29</v>
      </c>
      <c r="J3" s="13" t="s">
        <v>33</v>
      </c>
      <c r="K3" s="20"/>
      <c r="L3" s="6" t="s">
        <v>24</v>
      </c>
      <c r="M3" s="7">
        <v>2.61</v>
      </c>
      <c r="N3" s="7">
        <v>1</v>
      </c>
      <c r="O3" s="8" t="s">
        <v>27</v>
      </c>
      <c r="P3" s="7">
        <f>N3</f>
        <v>1</v>
      </c>
      <c r="Q3" s="21">
        <f>IF(AND(L3="1",O3="ja"),(N3*M3*0.95)-N3,IF(AND(L3="1",O3="nein"),N3*M3-N3,-N3))</f>
        <v>1.6099999999999999</v>
      </c>
      <c r="R3" s="30">
        <f>Q3</f>
        <v>1.6099999999999999</v>
      </c>
      <c r="S3" s="31">
        <f>P3+R3</f>
        <v>2.61</v>
      </c>
      <c r="T3" s="32">
        <f>V3/W3</f>
        <v>1</v>
      </c>
      <c r="U3" s="12">
        <f>((S3-P3)/P3)*100%</f>
        <v>1.6099999999999999</v>
      </c>
      <c r="V3">
        <f>COUNTIF($L$3:L3,1)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43891</v>
      </c>
      <c r="C4" s="3" t="s">
        <v>42</v>
      </c>
      <c r="D4" s="3" t="s">
        <v>35</v>
      </c>
      <c r="E4" s="3">
        <v>2</v>
      </c>
      <c r="F4" s="3" t="s">
        <v>39</v>
      </c>
      <c r="G4" s="3" t="s">
        <v>21</v>
      </c>
      <c r="H4" s="3" t="s">
        <v>26</v>
      </c>
      <c r="I4" s="3" t="s">
        <v>29</v>
      </c>
      <c r="J4" s="5" t="s">
        <v>102</v>
      </c>
      <c r="K4" s="20"/>
      <c r="L4" s="6" t="s">
        <v>31</v>
      </c>
      <c r="M4" s="7">
        <v>2.2210000000000001</v>
      </c>
      <c r="N4" s="7">
        <v>1</v>
      </c>
      <c r="O4" s="8" t="s">
        <v>27</v>
      </c>
      <c r="P4" s="7">
        <f>P3+N4</f>
        <v>2</v>
      </c>
      <c r="Q4" s="33">
        <f>IF(AND(L4="1",O4="ja"),(N4*M4*0.95)-N4,IF(AND(L4="1",O4="nein"),N4*M4-N4,-N4))</f>
        <v>-1</v>
      </c>
      <c r="R4" s="9">
        <f>R3+Q4</f>
        <v>0.60999999999999988</v>
      </c>
      <c r="S4" s="10">
        <f>P4+R4</f>
        <v>2.61</v>
      </c>
      <c r="T4" s="11">
        <f>V4/W4</f>
        <v>0.5</v>
      </c>
      <c r="U4" s="12">
        <f>((S4-P4)/P4)*100%</f>
        <v>0.30499999999999994</v>
      </c>
      <c r="V4">
        <f>COUNTIF($L$3:L4,1)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43891</v>
      </c>
      <c r="C5" s="3" t="s">
        <v>43</v>
      </c>
      <c r="D5" s="3" t="s">
        <v>35</v>
      </c>
      <c r="E5" s="3">
        <v>1</v>
      </c>
      <c r="F5" s="3" t="s">
        <v>44</v>
      </c>
      <c r="G5" s="3" t="s">
        <v>36</v>
      </c>
      <c r="H5" s="3" t="s">
        <v>45</v>
      </c>
      <c r="I5" s="3" t="s">
        <v>29</v>
      </c>
      <c r="J5" s="13" t="s">
        <v>46</v>
      </c>
      <c r="K5" s="20"/>
      <c r="L5" s="6" t="s">
        <v>24</v>
      </c>
      <c r="M5" s="7">
        <v>2.5</v>
      </c>
      <c r="N5" s="7">
        <v>1</v>
      </c>
      <c r="O5" s="8" t="s">
        <v>27</v>
      </c>
      <c r="P5" s="7">
        <f>P4+N5</f>
        <v>3</v>
      </c>
      <c r="Q5" s="21">
        <f>IF(AND(L5="1",O5="ja"),(N5*M5*0.95)-N5,IF(AND(L5="1",O5="nein"),N5*M5-N5,-N5))</f>
        <v>1.5</v>
      </c>
      <c r="R5" s="9">
        <f>R4+Q5</f>
        <v>2.11</v>
      </c>
      <c r="S5" s="10">
        <f>P5+R5</f>
        <v>5.1099999999999994</v>
      </c>
      <c r="T5" s="11">
        <f>V5/W5</f>
        <v>0.66666666666666663</v>
      </c>
      <c r="U5" s="12">
        <f>((S5-P5)/P5)*100%</f>
        <v>0.70333333333333314</v>
      </c>
      <c r="V5">
        <f>COUNTIF($L$3:L5,1)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43891</v>
      </c>
      <c r="C6" s="3" t="s">
        <v>47</v>
      </c>
      <c r="D6" s="3" t="s">
        <v>35</v>
      </c>
      <c r="E6" s="3">
        <v>1</v>
      </c>
      <c r="F6" s="3" t="s">
        <v>32</v>
      </c>
      <c r="G6" s="3" t="s">
        <v>36</v>
      </c>
      <c r="H6" s="3" t="s">
        <v>26</v>
      </c>
      <c r="I6" s="3" t="s">
        <v>29</v>
      </c>
      <c r="J6" s="13" t="s">
        <v>28</v>
      </c>
      <c r="K6" s="20"/>
      <c r="L6" s="6" t="s">
        <v>24</v>
      </c>
      <c r="M6" s="7">
        <v>1.4850000000000001</v>
      </c>
      <c r="N6" s="7">
        <v>2</v>
      </c>
      <c r="O6" s="8" t="s">
        <v>27</v>
      </c>
      <c r="P6" s="7">
        <f t="shared" ref="P6:P42" si="0">P5+N6</f>
        <v>5</v>
      </c>
      <c r="Q6" s="21">
        <f t="shared" ref="Q6:Q42" si="1">IF(AND(L6="1",O6="ja"),(N6*M6*0.95)-N6,IF(AND(L6="1",O6="nein"),N6*M6-N6,-N6))</f>
        <v>0.9700000000000002</v>
      </c>
      <c r="R6" s="9">
        <f t="shared" ref="R6:R42" si="2">R5+Q6</f>
        <v>3.08</v>
      </c>
      <c r="S6" s="10">
        <f t="shared" ref="S6:S42" si="3">P6+R6</f>
        <v>8.08</v>
      </c>
      <c r="T6" s="11">
        <f t="shared" ref="T6:T42" si="4">V6/W6</f>
        <v>0.75</v>
      </c>
      <c r="U6" s="12">
        <f t="shared" ref="U6:U42" si="5">((S6-P6)/P6)*100%</f>
        <v>0.61599999999999999</v>
      </c>
      <c r="V6">
        <f>COUNTIF($L$3:L6,1)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38.25" x14ac:dyDescent="0.2">
      <c r="A7" s="3">
        <v>5</v>
      </c>
      <c r="B7" s="4">
        <v>43891</v>
      </c>
      <c r="C7" s="3" t="s">
        <v>48</v>
      </c>
      <c r="D7" s="3" t="s">
        <v>37</v>
      </c>
      <c r="E7" s="3">
        <v>3</v>
      </c>
      <c r="F7" s="3" t="s">
        <v>49</v>
      </c>
      <c r="G7" s="3" t="s">
        <v>36</v>
      </c>
      <c r="H7" s="3" t="s">
        <v>22</v>
      </c>
      <c r="I7" s="3" t="s">
        <v>29</v>
      </c>
      <c r="J7" s="5" t="s">
        <v>50</v>
      </c>
      <c r="K7" s="20"/>
      <c r="L7" s="6" t="s">
        <v>31</v>
      </c>
      <c r="M7" s="7">
        <v>3.51</v>
      </c>
      <c r="N7" s="7">
        <v>0.5</v>
      </c>
      <c r="O7" s="8" t="s">
        <v>25</v>
      </c>
      <c r="P7" s="7">
        <f t="shared" si="0"/>
        <v>5.5</v>
      </c>
      <c r="Q7" s="26">
        <f t="shared" si="1"/>
        <v>-0.5</v>
      </c>
      <c r="R7" s="9">
        <f t="shared" si="2"/>
        <v>2.58</v>
      </c>
      <c r="S7" s="10">
        <f t="shared" si="3"/>
        <v>8.08</v>
      </c>
      <c r="T7" s="11">
        <f t="shared" si="4"/>
        <v>0.6</v>
      </c>
      <c r="U7" s="12">
        <f t="shared" si="5"/>
        <v>0.46909090909090911</v>
      </c>
      <c r="V7">
        <f>COUNTIF($L$3:L7,1)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2.75" x14ac:dyDescent="0.2">
      <c r="A8" s="3">
        <v>6</v>
      </c>
      <c r="B8" s="4">
        <v>43891</v>
      </c>
      <c r="C8" s="3" t="s">
        <v>51</v>
      </c>
      <c r="D8" s="3" t="s">
        <v>35</v>
      </c>
      <c r="E8" s="3">
        <v>1</v>
      </c>
      <c r="F8" s="3" t="s">
        <v>52</v>
      </c>
      <c r="G8" s="3" t="s">
        <v>21</v>
      </c>
      <c r="H8" s="3" t="s">
        <v>26</v>
      </c>
      <c r="I8" s="3" t="s">
        <v>23</v>
      </c>
      <c r="J8" s="13" t="s">
        <v>34</v>
      </c>
      <c r="K8" s="20"/>
      <c r="L8" s="6" t="s">
        <v>24</v>
      </c>
      <c r="M8" s="7">
        <v>2.42</v>
      </c>
      <c r="N8" s="7">
        <v>1</v>
      </c>
      <c r="O8" s="8" t="s">
        <v>27</v>
      </c>
      <c r="P8" s="7">
        <f t="shared" si="0"/>
        <v>6.5</v>
      </c>
      <c r="Q8" s="21">
        <f t="shared" si="1"/>
        <v>1.42</v>
      </c>
      <c r="R8" s="9">
        <f t="shared" si="2"/>
        <v>4</v>
      </c>
      <c r="S8" s="10">
        <f t="shared" si="3"/>
        <v>10.5</v>
      </c>
      <c r="T8" s="11">
        <f t="shared" si="4"/>
        <v>0.66666666666666663</v>
      </c>
      <c r="U8" s="12">
        <f t="shared" si="5"/>
        <v>0.61538461538461542</v>
      </c>
      <c r="V8">
        <f>COUNTIF($L$3:L8,1)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43891</v>
      </c>
      <c r="C9" s="3" t="s">
        <v>53</v>
      </c>
      <c r="D9" s="3" t="s">
        <v>30</v>
      </c>
      <c r="E9" s="3">
        <v>2</v>
      </c>
      <c r="F9" s="3" t="s">
        <v>54</v>
      </c>
      <c r="G9" s="3" t="s">
        <v>21</v>
      </c>
      <c r="H9" s="3" t="s">
        <v>38</v>
      </c>
      <c r="I9" s="3" t="s">
        <v>29</v>
      </c>
      <c r="J9" s="5" t="s">
        <v>55</v>
      </c>
      <c r="K9" s="20"/>
      <c r="L9" s="6" t="s">
        <v>31</v>
      </c>
      <c r="M9" s="7">
        <v>2.46</v>
      </c>
      <c r="N9" s="7">
        <v>1</v>
      </c>
      <c r="O9" s="8" t="s">
        <v>25</v>
      </c>
      <c r="P9" s="7">
        <f t="shared" si="0"/>
        <v>7.5</v>
      </c>
      <c r="Q9" s="26">
        <f t="shared" si="1"/>
        <v>-1</v>
      </c>
      <c r="R9" s="9">
        <f t="shared" si="2"/>
        <v>3</v>
      </c>
      <c r="S9" s="10">
        <f t="shared" si="3"/>
        <v>10.5</v>
      </c>
      <c r="T9" s="11">
        <f t="shared" si="4"/>
        <v>0.5714285714285714</v>
      </c>
      <c r="U9" s="12">
        <f t="shared" si="5"/>
        <v>0.4</v>
      </c>
      <c r="V9">
        <f>COUNTIF($L$3:L9,1)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4.25" customHeight="1" x14ac:dyDescent="0.2">
      <c r="A10" s="3">
        <v>8</v>
      </c>
      <c r="B10" s="4">
        <v>43892</v>
      </c>
      <c r="C10" s="3" t="s">
        <v>56</v>
      </c>
      <c r="D10" s="3" t="s">
        <v>20</v>
      </c>
      <c r="E10" s="3">
        <v>1</v>
      </c>
      <c r="F10" s="3" t="s">
        <v>57</v>
      </c>
      <c r="G10" s="3" t="s">
        <v>21</v>
      </c>
      <c r="H10" s="3" t="s">
        <v>22</v>
      </c>
      <c r="I10" s="3" t="s">
        <v>23</v>
      </c>
      <c r="J10" s="5" t="s">
        <v>28</v>
      </c>
      <c r="K10" s="20"/>
      <c r="L10" s="6" t="s">
        <v>31</v>
      </c>
      <c r="M10" s="7">
        <v>2.2000000000000002</v>
      </c>
      <c r="N10" s="7">
        <v>1.5</v>
      </c>
      <c r="O10" s="8" t="s">
        <v>25</v>
      </c>
      <c r="P10" s="7">
        <f t="shared" si="0"/>
        <v>9</v>
      </c>
      <c r="Q10" s="26">
        <f t="shared" si="1"/>
        <v>-1.5</v>
      </c>
      <c r="R10" s="9">
        <f t="shared" si="2"/>
        <v>1.5</v>
      </c>
      <c r="S10" s="10">
        <f t="shared" si="3"/>
        <v>10.5</v>
      </c>
      <c r="T10" s="11">
        <f t="shared" si="4"/>
        <v>0.5</v>
      </c>
      <c r="U10" s="12">
        <f t="shared" si="5"/>
        <v>0.16666666666666666</v>
      </c>
      <c r="V10">
        <f>COUNTIF($L$3:L10,1)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43894</v>
      </c>
      <c r="C11" s="3" t="s">
        <v>58</v>
      </c>
      <c r="D11" s="3" t="s">
        <v>35</v>
      </c>
      <c r="E11" s="3">
        <v>1</v>
      </c>
      <c r="F11" s="3" t="s">
        <v>59</v>
      </c>
      <c r="G11" s="3" t="s">
        <v>21</v>
      </c>
      <c r="H11" s="3" t="s">
        <v>26</v>
      </c>
      <c r="I11" s="3" t="s">
        <v>29</v>
      </c>
      <c r="J11" s="5" t="s">
        <v>60</v>
      </c>
      <c r="K11" s="20"/>
      <c r="L11" s="6" t="s">
        <v>31</v>
      </c>
      <c r="M11" s="7">
        <v>1.9339999999999999</v>
      </c>
      <c r="N11" s="7">
        <v>1.5</v>
      </c>
      <c r="O11" s="8" t="s">
        <v>27</v>
      </c>
      <c r="P11" s="7">
        <f t="shared" si="0"/>
        <v>10.5</v>
      </c>
      <c r="Q11" s="26">
        <f t="shared" si="1"/>
        <v>-1.5</v>
      </c>
      <c r="R11" s="9">
        <f t="shared" si="2"/>
        <v>0</v>
      </c>
      <c r="S11" s="10">
        <f t="shared" si="3"/>
        <v>10.5</v>
      </c>
      <c r="T11" s="11">
        <f t="shared" si="4"/>
        <v>0.44444444444444442</v>
      </c>
      <c r="U11" s="12">
        <f t="shared" si="5"/>
        <v>0</v>
      </c>
      <c r="V11">
        <f>COUNTIF($L$3:L11,1)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43894</v>
      </c>
      <c r="C12" s="3" t="s">
        <v>61</v>
      </c>
      <c r="D12" s="3" t="s">
        <v>37</v>
      </c>
      <c r="E12" s="3">
        <v>1</v>
      </c>
      <c r="F12" s="3" t="s">
        <v>62</v>
      </c>
      <c r="G12" s="3" t="s">
        <v>36</v>
      </c>
      <c r="H12" s="3" t="s">
        <v>63</v>
      </c>
      <c r="I12" s="3" t="s">
        <v>29</v>
      </c>
      <c r="J12" s="5" t="s">
        <v>27</v>
      </c>
      <c r="K12" s="20"/>
      <c r="L12" s="6" t="s">
        <v>31</v>
      </c>
      <c r="M12" s="7">
        <v>6</v>
      </c>
      <c r="N12" s="7">
        <v>0.5</v>
      </c>
      <c r="O12" s="8" t="s">
        <v>27</v>
      </c>
      <c r="P12" s="7">
        <f t="shared" si="0"/>
        <v>11</v>
      </c>
      <c r="Q12" s="26">
        <f t="shared" si="1"/>
        <v>-0.5</v>
      </c>
      <c r="R12" s="9">
        <f t="shared" si="2"/>
        <v>-0.5</v>
      </c>
      <c r="S12" s="10">
        <f t="shared" si="3"/>
        <v>10.5</v>
      </c>
      <c r="T12" s="11">
        <f t="shared" si="4"/>
        <v>0.4</v>
      </c>
      <c r="U12" s="12">
        <f t="shared" si="5"/>
        <v>-4.5454545454545456E-2</v>
      </c>
      <c r="V12">
        <f>COUNTIF($L$3:L12,1)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43896</v>
      </c>
      <c r="C13" s="3" t="s">
        <v>64</v>
      </c>
      <c r="D13" s="3" t="s">
        <v>37</v>
      </c>
      <c r="E13" s="3">
        <v>2</v>
      </c>
      <c r="F13" s="3" t="s">
        <v>65</v>
      </c>
      <c r="G13" s="3" t="s">
        <v>21</v>
      </c>
      <c r="H13" s="3" t="s">
        <v>22</v>
      </c>
      <c r="I13" s="3" t="s">
        <v>29</v>
      </c>
      <c r="J13" s="13" t="s">
        <v>66</v>
      </c>
      <c r="K13" s="20"/>
      <c r="L13" s="6" t="s">
        <v>24</v>
      </c>
      <c r="M13" s="7">
        <v>2.74</v>
      </c>
      <c r="N13" s="7">
        <v>1</v>
      </c>
      <c r="O13" s="8" t="s">
        <v>25</v>
      </c>
      <c r="P13" s="7">
        <f t="shared" si="0"/>
        <v>12</v>
      </c>
      <c r="Q13" s="21">
        <f t="shared" si="1"/>
        <v>1.6030000000000002</v>
      </c>
      <c r="R13" s="9">
        <f t="shared" si="2"/>
        <v>1.1030000000000002</v>
      </c>
      <c r="S13" s="10">
        <f t="shared" si="3"/>
        <v>13.103</v>
      </c>
      <c r="T13" s="11">
        <f t="shared" si="4"/>
        <v>0.45454545454545453</v>
      </c>
      <c r="U13" s="12">
        <f t="shared" si="5"/>
        <v>9.1916666666666647E-2</v>
      </c>
      <c r="V13">
        <f>COUNTIF($L$3:L13,1)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43897</v>
      </c>
      <c r="C14" s="3" t="s">
        <v>67</v>
      </c>
      <c r="D14" s="3" t="s">
        <v>35</v>
      </c>
      <c r="E14" s="3">
        <v>1</v>
      </c>
      <c r="F14" s="3" t="s">
        <v>68</v>
      </c>
      <c r="G14" s="3" t="s">
        <v>36</v>
      </c>
      <c r="H14" s="3" t="s">
        <v>69</v>
      </c>
      <c r="I14" s="3" t="s">
        <v>29</v>
      </c>
      <c r="J14" s="13" t="s">
        <v>70</v>
      </c>
      <c r="K14" s="20"/>
      <c r="L14" s="6" t="s">
        <v>24</v>
      </c>
      <c r="M14" s="7">
        <v>1.85</v>
      </c>
      <c r="N14" s="7">
        <v>2.5</v>
      </c>
      <c r="O14" s="8" t="s">
        <v>27</v>
      </c>
      <c r="P14" s="7">
        <f t="shared" si="0"/>
        <v>14.5</v>
      </c>
      <c r="Q14" s="21">
        <f t="shared" si="1"/>
        <v>2.125</v>
      </c>
      <c r="R14" s="9">
        <f t="shared" si="2"/>
        <v>3.2280000000000002</v>
      </c>
      <c r="S14" s="10">
        <f t="shared" si="3"/>
        <v>17.728000000000002</v>
      </c>
      <c r="T14" s="11">
        <f t="shared" si="4"/>
        <v>0.5</v>
      </c>
      <c r="U14" s="12">
        <f t="shared" si="5"/>
        <v>0.22262068965517251</v>
      </c>
      <c r="V14">
        <f>COUNTIF($L$3:L14,1)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43897</v>
      </c>
      <c r="C15" s="3" t="s">
        <v>71</v>
      </c>
      <c r="D15" s="3" t="s">
        <v>35</v>
      </c>
      <c r="E15" s="3">
        <v>1</v>
      </c>
      <c r="F15" s="3" t="s">
        <v>52</v>
      </c>
      <c r="G15" s="3" t="s">
        <v>36</v>
      </c>
      <c r="H15" s="3" t="s">
        <v>26</v>
      </c>
      <c r="I15" s="3" t="s">
        <v>29</v>
      </c>
      <c r="J15" s="13" t="s">
        <v>34</v>
      </c>
      <c r="K15" s="20"/>
      <c r="L15" s="6" t="s">
        <v>24</v>
      </c>
      <c r="M15" s="7">
        <v>2.11</v>
      </c>
      <c r="N15" s="7">
        <v>1.5</v>
      </c>
      <c r="O15" s="8" t="s">
        <v>27</v>
      </c>
      <c r="P15" s="7">
        <f t="shared" si="0"/>
        <v>16</v>
      </c>
      <c r="Q15" s="21">
        <f t="shared" si="1"/>
        <v>1.665</v>
      </c>
      <c r="R15" s="9">
        <f t="shared" si="2"/>
        <v>4.8930000000000007</v>
      </c>
      <c r="S15" s="10">
        <f t="shared" si="3"/>
        <v>20.893000000000001</v>
      </c>
      <c r="T15" s="11">
        <f t="shared" si="4"/>
        <v>0.53846153846153844</v>
      </c>
      <c r="U15" s="12">
        <f t="shared" si="5"/>
        <v>0.30581250000000004</v>
      </c>
      <c r="V15">
        <f>COUNTIF($L$3:L15,1)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43897</v>
      </c>
      <c r="C16" s="3" t="s">
        <v>72</v>
      </c>
      <c r="D16" s="3" t="s">
        <v>35</v>
      </c>
      <c r="E16" s="3">
        <v>2</v>
      </c>
      <c r="F16" s="3" t="s">
        <v>39</v>
      </c>
      <c r="G16" s="3" t="s">
        <v>21</v>
      </c>
      <c r="H16" s="3" t="s">
        <v>69</v>
      </c>
      <c r="I16" s="3" t="s">
        <v>29</v>
      </c>
      <c r="J16" s="5" t="s">
        <v>73</v>
      </c>
      <c r="K16" s="20"/>
      <c r="L16" s="6" t="s">
        <v>31</v>
      </c>
      <c r="M16" s="7">
        <v>2.02</v>
      </c>
      <c r="N16" s="7">
        <v>1.5</v>
      </c>
      <c r="O16" s="8" t="s">
        <v>27</v>
      </c>
      <c r="P16" s="7">
        <f t="shared" si="0"/>
        <v>17.5</v>
      </c>
      <c r="Q16" s="26">
        <f t="shared" si="1"/>
        <v>-1.5</v>
      </c>
      <c r="R16" s="9">
        <f t="shared" si="2"/>
        <v>3.3930000000000007</v>
      </c>
      <c r="S16" s="10">
        <f t="shared" si="3"/>
        <v>20.893000000000001</v>
      </c>
      <c r="T16" s="11">
        <f t="shared" si="4"/>
        <v>0.5</v>
      </c>
      <c r="U16" s="12">
        <f t="shared" si="5"/>
        <v>0.19388571428571433</v>
      </c>
      <c r="V16">
        <f>COUNTIF($L$3:L16,1)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43897</v>
      </c>
      <c r="C17" s="3" t="s">
        <v>74</v>
      </c>
      <c r="D17" s="3" t="s">
        <v>35</v>
      </c>
      <c r="E17" s="3">
        <v>2</v>
      </c>
      <c r="F17" s="3" t="s">
        <v>75</v>
      </c>
      <c r="G17" s="3" t="s">
        <v>36</v>
      </c>
      <c r="H17" s="3" t="s">
        <v>22</v>
      </c>
      <c r="I17" s="3" t="s">
        <v>29</v>
      </c>
      <c r="J17" s="5" t="s">
        <v>76</v>
      </c>
      <c r="K17" s="20" t="s">
        <v>104</v>
      </c>
      <c r="L17" s="6" t="s">
        <v>31</v>
      </c>
      <c r="M17" s="7">
        <v>1.98</v>
      </c>
      <c r="N17" s="7">
        <v>1</v>
      </c>
      <c r="O17" s="8" t="s">
        <v>25</v>
      </c>
      <c r="P17" s="7">
        <f t="shared" si="0"/>
        <v>18.5</v>
      </c>
      <c r="Q17" s="26">
        <f t="shared" si="1"/>
        <v>-1</v>
      </c>
      <c r="R17" s="9">
        <f t="shared" si="2"/>
        <v>2.3930000000000007</v>
      </c>
      <c r="S17" s="10">
        <f t="shared" si="3"/>
        <v>20.893000000000001</v>
      </c>
      <c r="T17" s="11">
        <f t="shared" si="4"/>
        <v>0.46666666666666667</v>
      </c>
      <c r="U17" s="12">
        <f t="shared" si="5"/>
        <v>0.1293513513513514</v>
      </c>
      <c r="V17">
        <f>COUNTIF($L$3:L17,1)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2.75" x14ac:dyDescent="0.2">
      <c r="A18" s="3">
        <v>16</v>
      </c>
      <c r="B18" s="4">
        <v>43897</v>
      </c>
      <c r="C18" s="3" t="s">
        <v>77</v>
      </c>
      <c r="D18" s="3" t="s">
        <v>35</v>
      </c>
      <c r="E18" s="3">
        <v>1</v>
      </c>
      <c r="F18" s="3">
        <v>2</v>
      </c>
      <c r="G18" s="3" t="s">
        <v>21</v>
      </c>
      <c r="H18" s="3" t="s">
        <v>26</v>
      </c>
      <c r="I18" s="3" t="s">
        <v>29</v>
      </c>
      <c r="J18" s="13" t="s">
        <v>33</v>
      </c>
      <c r="K18" s="20"/>
      <c r="L18" s="6" t="s">
        <v>24</v>
      </c>
      <c r="M18" s="7">
        <v>2.13</v>
      </c>
      <c r="N18" s="7">
        <v>2</v>
      </c>
      <c r="O18" s="8" t="s">
        <v>27</v>
      </c>
      <c r="P18" s="7">
        <f t="shared" si="0"/>
        <v>20.5</v>
      </c>
      <c r="Q18" s="21">
        <f t="shared" si="1"/>
        <v>2.2599999999999998</v>
      </c>
      <c r="R18" s="9">
        <f t="shared" si="2"/>
        <v>4.6530000000000005</v>
      </c>
      <c r="S18" s="10">
        <f t="shared" si="3"/>
        <v>25.152999999999999</v>
      </c>
      <c r="T18" s="11">
        <f t="shared" si="4"/>
        <v>0.5</v>
      </c>
      <c r="U18" s="12">
        <f t="shared" si="5"/>
        <v>0.22697560975609749</v>
      </c>
      <c r="V18">
        <f>COUNTIF($L$3:L18,1)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43897</v>
      </c>
      <c r="C19" s="3" t="s">
        <v>78</v>
      </c>
      <c r="D19" s="3" t="s">
        <v>35</v>
      </c>
      <c r="E19" s="3">
        <v>2</v>
      </c>
      <c r="F19" s="3" t="s">
        <v>79</v>
      </c>
      <c r="G19" s="3" t="s">
        <v>21</v>
      </c>
      <c r="H19" s="3" t="s">
        <v>26</v>
      </c>
      <c r="I19" s="3" t="s">
        <v>29</v>
      </c>
      <c r="J19" s="13" t="s">
        <v>80</v>
      </c>
      <c r="K19" s="20" t="s">
        <v>103</v>
      </c>
      <c r="L19" s="6" t="s">
        <v>31</v>
      </c>
      <c r="M19" s="7">
        <v>3.12</v>
      </c>
      <c r="N19" s="7">
        <v>1</v>
      </c>
      <c r="O19" s="8" t="s">
        <v>27</v>
      </c>
      <c r="P19" s="7">
        <f t="shared" si="0"/>
        <v>21.5</v>
      </c>
      <c r="Q19" s="26">
        <f t="shared" si="1"/>
        <v>-1</v>
      </c>
      <c r="R19" s="9">
        <f t="shared" si="2"/>
        <v>3.6530000000000005</v>
      </c>
      <c r="S19" s="10">
        <f t="shared" si="3"/>
        <v>25.152999999999999</v>
      </c>
      <c r="T19" s="11">
        <f t="shared" si="4"/>
        <v>0.47058823529411764</v>
      </c>
      <c r="U19" s="12">
        <f t="shared" si="5"/>
        <v>0.16990697674418598</v>
      </c>
      <c r="V19">
        <f>COUNTIF($L$3:L19,1)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4.25" customHeight="1" x14ac:dyDescent="0.2">
      <c r="A20" s="3">
        <v>18</v>
      </c>
      <c r="B20" s="4">
        <v>43897</v>
      </c>
      <c r="C20" s="3" t="s">
        <v>81</v>
      </c>
      <c r="D20" s="3" t="s">
        <v>35</v>
      </c>
      <c r="E20" s="3">
        <v>1</v>
      </c>
      <c r="F20" s="3" t="s">
        <v>44</v>
      </c>
      <c r="G20" s="3" t="s">
        <v>36</v>
      </c>
      <c r="H20" s="3" t="s">
        <v>69</v>
      </c>
      <c r="I20" s="3" t="s">
        <v>29</v>
      </c>
      <c r="J20" s="5" t="s">
        <v>82</v>
      </c>
      <c r="K20" s="20"/>
      <c r="L20" s="6" t="s">
        <v>31</v>
      </c>
      <c r="M20" s="7">
        <v>2.61</v>
      </c>
      <c r="N20" s="7">
        <v>1</v>
      </c>
      <c r="O20" s="8" t="s">
        <v>27</v>
      </c>
      <c r="P20" s="7">
        <f t="shared" si="0"/>
        <v>22.5</v>
      </c>
      <c r="Q20" s="26">
        <f t="shared" si="1"/>
        <v>-1</v>
      </c>
      <c r="R20" s="9">
        <f t="shared" si="2"/>
        <v>2.6530000000000005</v>
      </c>
      <c r="S20" s="10">
        <f t="shared" si="3"/>
        <v>25.152999999999999</v>
      </c>
      <c r="T20" s="11">
        <f t="shared" si="4"/>
        <v>0.44444444444444442</v>
      </c>
      <c r="U20" s="12">
        <f t="shared" si="5"/>
        <v>0.11791111111111105</v>
      </c>
      <c r="V20">
        <f>COUNTIF($L$3:L20,1)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43897</v>
      </c>
      <c r="C21" s="3" t="s">
        <v>83</v>
      </c>
      <c r="D21" s="3" t="s">
        <v>35</v>
      </c>
      <c r="E21" s="3">
        <v>2</v>
      </c>
      <c r="F21" s="3" t="s">
        <v>84</v>
      </c>
      <c r="G21" s="3" t="s">
        <v>21</v>
      </c>
      <c r="H21" s="3" t="s">
        <v>26</v>
      </c>
      <c r="I21" s="3" t="s">
        <v>29</v>
      </c>
      <c r="J21" s="5" t="s">
        <v>85</v>
      </c>
      <c r="K21" s="20"/>
      <c r="L21" s="6" t="s">
        <v>31</v>
      </c>
      <c r="M21" s="7">
        <v>1.89</v>
      </c>
      <c r="N21" s="7">
        <v>2</v>
      </c>
      <c r="O21" s="8" t="s">
        <v>27</v>
      </c>
      <c r="P21" s="7">
        <f t="shared" si="0"/>
        <v>24.5</v>
      </c>
      <c r="Q21" s="26">
        <f t="shared" si="1"/>
        <v>-2</v>
      </c>
      <c r="R21" s="9">
        <f t="shared" si="2"/>
        <v>0.65300000000000047</v>
      </c>
      <c r="S21" s="10">
        <f t="shared" si="3"/>
        <v>25.152999999999999</v>
      </c>
      <c r="T21" s="11">
        <f t="shared" si="4"/>
        <v>0.42105263157894735</v>
      </c>
      <c r="U21" s="12">
        <f t="shared" si="5"/>
        <v>2.6653061224489741E-2</v>
      </c>
      <c r="V21">
        <f>COUNTIF($L$3:L21,1)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43898</v>
      </c>
      <c r="C22" s="3" t="s">
        <v>86</v>
      </c>
      <c r="D22" s="3" t="s">
        <v>35</v>
      </c>
      <c r="E22" s="3">
        <v>2</v>
      </c>
      <c r="F22" s="3" t="s">
        <v>39</v>
      </c>
      <c r="G22" s="3" t="s">
        <v>36</v>
      </c>
      <c r="H22" s="3" t="s">
        <v>26</v>
      </c>
      <c r="I22" s="3" t="s">
        <v>29</v>
      </c>
      <c r="J22" s="13" t="s">
        <v>87</v>
      </c>
      <c r="K22" s="20"/>
      <c r="L22" s="6" t="s">
        <v>24</v>
      </c>
      <c r="M22" s="7">
        <v>2.75</v>
      </c>
      <c r="N22" s="7">
        <v>1.5</v>
      </c>
      <c r="O22" s="8" t="s">
        <v>27</v>
      </c>
      <c r="P22" s="7">
        <f t="shared" si="0"/>
        <v>26</v>
      </c>
      <c r="Q22" s="21">
        <f t="shared" si="1"/>
        <v>2.625</v>
      </c>
      <c r="R22" s="9">
        <f t="shared" si="2"/>
        <v>3.2780000000000005</v>
      </c>
      <c r="S22" s="10">
        <f t="shared" si="3"/>
        <v>29.277999999999999</v>
      </c>
      <c r="T22" s="11">
        <f t="shared" si="4"/>
        <v>0.45</v>
      </c>
      <c r="U22" s="12">
        <f t="shared" si="5"/>
        <v>0.12607692307692303</v>
      </c>
      <c r="V22">
        <f>COUNTIF($L$3:L22,1)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38.25" x14ac:dyDescent="0.2">
      <c r="A23" s="3">
        <v>21</v>
      </c>
      <c r="B23" s="4">
        <v>43898</v>
      </c>
      <c r="C23" s="3" t="s">
        <v>88</v>
      </c>
      <c r="D23" s="3" t="s">
        <v>35</v>
      </c>
      <c r="E23" s="3">
        <v>3</v>
      </c>
      <c r="F23" s="3" t="s">
        <v>89</v>
      </c>
      <c r="G23" s="3" t="s">
        <v>36</v>
      </c>
      <c r="H23" s="3" t="s">
        <v>38</v>
      </c>
      <c r="I23" s="3" t="s">
        <v>29</v>
      </c>
      <c r="J23" s="5" t="s">
        <v>90</v>
      </c>
      <c r="K23" s="20"/>
      <c r="L23" s="6" t="s">
        <v>31</v>
      </c>
      <c r="M23" s="7">
        <v>3.2</v>
      </c>
      <c r="N23" s="7">
        <v>0.5</v>
      </c>
      <c r="O23" s="8" t="s">
        <v>25</v>
      </c>
      <c r="P23" s="7">
        <f t="shared" si="0"/>
        <v>26.5</v>
      </c>
      <c r="Q23" s="26">
        <f t="shared" si="1"/>
        <v>-0.5</v>
      </c>
      <c r="R23" s="9">
        <f t="shared" si="2"/>
        <v>2.7780000000000005</v>
      </c>
      <c r="S23" s="10">
        <f t="shared" si="3"/>
        <v>29.277999999999999</v>
      </c>
      <c r="T23" s="11">
        <f t="shared" si="4"/>
        <v>0.42857142857142855</v>
      </c>
      <c r="U23" s="12">
        <f t="shared" si="5"/>
        <v>0.10483018867924523</v>
      </c>
      <c r="V23">
        <f>COUNTIF($L$3:L23,1)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43898</v>
      </c>
      <c r="C24" s="3" t="s">
        <v>91</v>
      </c>
      <c r="D24" s="3" t="s">
        <v>37</v>
      </c>
      <c r="E24" s="3">
        <v>2</v>
      </c>
      <c r="F24" s="3" t="s">
        <v>92</v>
      </c>
      <c r="G24" s="3" t="s">
        <v>21</v>
      </c>
      <c r="H24" s="3" t="s">
        <v>22</v>
      </c>
      <c r="I24" s="3" t="s">
        <v>23</v>
      </c>
      <c r="J24" s="13" t="s">
        <v>93</v>
      </c>
      <c r="K24" s="20"/>
      <c r="L24" s="6" t="s">
        <v>24</v>
      </c>
      <c r="M24" s="7">
        <v>2.16</v>
      </c>
      <c r="N24" s="7">
        <v>1.5</v>
      </c>
      <c r="O24" s="8" t="s">
        <v>25</v>
      </c>
      <c r="P24" s="7">
        <f t="shared" si="0"/>
        <v>28</v>
      </c>
      <c r="Q24" s="21">
        <f t="shared" si="1"/>
        <v>1.5779999999999998</v>
      </c>
      <c r="R24" s="9">
        <f t="shared" si="2"/>
        <v>4.3559999999999999</v>
      </c>
      <c r="S24" s="10">
        <f t="shared" si="3"/>
        <v>32.356000000000002</v>
      </c>
      <c r="T24" s="11">
        <f t="shared" si="4"/>
        <v>0.45454545454545453</v>
      </c>
      <c r="U24" s="12">
        <f t="shared" si="5"/>
        <v>0.15557142857142864</v>
      </c>
      <c r="V24">
        <f>COUNTIF($L$3:L24,1)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43898</v>
      </c>
      <c r="C25" s="3" t="s">
        <v>94</v>
      </c>
      <c r="D25" s="3" t="s">
        <v>35</v>
      </c>
      <c r="E25" s="3">
        <v>2</v>
      </c>
      <c r="F25" s="3" t="s">
        <v>95</v>
      </c>
      <c r="G25" s="3" t="s">
        <v>21</v>
      </c>
      <c r="H25" s="3" t="s">
        <v>22</v>
      </c>
      <c r="I25" s="3" t="s">
        <v>29</v>
      </c>
      <c r="J25" s="5" t="s">
        <v>96</v>
      </c>
      <c r="K25" s="20"/>
      <c r="L25" s="6" t="s">
        <v>31</v>
      </c>
      <c r="M25" s="7">
        <v>3.9</v>
      </c>
      <c r="N25" s="7">
        <v>0.5</v>
      </c>
      <c r="O25" s="8" t="s">
        <v>25</v>
      </c>
      <c r="P25" s="7">
        <f t="shared" si="0"/>
        <v>28.5</v>
      </c>
      <c r="Q25" s="26">
        <f t="shared" si="1"/>
        <v>-0.5</v>
      </c>
      <c r="R25" s="9">
        <f t="shared" si="2"/>
        <v>3.8559999999999999</v>
      </c>
      <c r="S25" s="10">
        <f t="shared" si="3"/>
        <v>32.356000000000002</v>
      </c>
      <c r="T25" s="11">
        <f t="shared" si="4"/>
        <v>0.43478260869565216</v>
      </c>
      <c r="U25" s="12">
        <f t="shared" si="5"/>
        <v>0.13529824561403514</v>
      </c>
      <c r="V25">
        <f>COUNTIF($L$3:L25,1)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43898</v>
      </c>
      <c r="C26" s="3" t="s">
        <v>97</v>
      </c>
      <c r="D26" s="3" t="s">
        <v>35</v>
      </c>
      <c r="E26" s="3">
        <v>1</v>
      </c>
      <c r="F26" s="3">
        <v>2</v>
      </c>
      <c r="G26" s="3" t="s">
        <v>21</v>
      </c>
      <c r="H26" s="3" t="s">
        <v>22</v>
      </c>
      <c r="I26" s="3" t="s">
        <v>29</v>
      </c>
      <c r="J26" s="13" t="s">
        <v>98</v>
      </c>
      <c r="K26" s="20"/>
      <c r="L26" s="6" t="s">
        <v>24</v>
      </c>
      <c r="M26" s="7">
        <v>1.72</v>
      </c>
      <c r="N26" s="7">
        <v>4</v>
      </c>
      <c r="O26" s="8" t="s">
        <v>25</v>
      </c>
      <c r="P26" s="7">
        <f t="shared" si="0"/>
        <v>32.5</v>
      </c>
      <c r="Q26" s="21">
        <f t="shared" si="1"/>
        <v>2.5359999999999996</v>
      </c>
      <c r="R26" s="9">
        <f t="shared" si="2"/>
        <v>6.3919999999999995</v>
      </c>
      <c r="S26" s="10">
        <f t="shared" si="3"/>
        <v>38.891999999999996</v>
      </c>
      <c r="T26" s="11">
        <f t="shared" si="4"/>
        <v>0.45833333333333331</v>
      </c>
      <c r="U26" s="12">
        <f t="shared" si="5"/>
        <v>0.19667692307692294</v>
      </c>
      <c r="V26">
        <f>COUNTIF($L$3:L26,1)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43898</v>
      </c>
      <c r="C27" s="3" t="s">
        <v>99</v>
      </c>
      <c r="D27" s="3" t="s">
        <v>35</v>
      </c>
      <c r="E27" s="3">
        <v>2</v>
      </c>
      <c r="F27" s="3" t="s">
        <v>100</v>
      </c>
      <c r="G27" s="3" t="s">
        <v>21</v>
      </c>
      <c r="H27" s="3" t="s">
        <v>26</v>
      </c>
      <c r="I27" s="3" t="s">
        <v>29</v>
      </c>
      <c r="J27" s="5" t="s">
        <v>101</v>
      </c>
      <c r="K27" s="20"/>
      <c r="L27" s="6" t="s">
        <v>31</v>
      </c>
      <c r="M27" s="7">
        <v>2.4889999999999999</v>
      </c>
      <c r="N27" s="7">
        <v>1</v>
      </c>
      <c r="O27" s="8" t="s">
        <v>27</v>
      </c>
      <c r="P27" s="7">
        <f t="shared" si="0"/>
        <v>33.5</v>
      </c>
      <c r="Q27" s="26">
        <f t="shared" si="1"/>
        <v>-1</v>
      </c>
      <c r="R27" s="27">
        <f t="shared" si="2"/>
        <v>5.3919999999999995</v>
      </c>
      <c r="S27" s="28">
        <f t="shared" si="3"/>
        <v>38.891999999999996</v>
      </c>
      <c r="T27" s="29">
        <f t="shared" si="4"/>
        <v>0.44</v>
      </c>
      <c r="U27" s="12">
        <f t="shared" si="5"/>
        <v>0.16095522388059688</v>
      </c>
      <c r="V27">
        <f>COUNTIF($L$3:L27,1)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43901</v>
      </c>
      <c r="C28" s="3" t="s">
        <v>105</v>
      </c>
      <c r="D28" s="3" t="s">
        <v>20</v>
      </c>
      <c r="E28" s="3">
        <v>1</v>
      </c>
      <c r="F28" s="3" t="s">
        <v>68</v>
      </c>
      <c r="G28" s="3" t="s">
        <v>21</v>
      </c>
      <c r="H28" s="3" t="s">
        <v>22</v>
      </c>
      <c r="I28" s="3" t="s">
        <v>29</v>
      </c>
      <c r="J28" s="13" t="s">
        <v>106</v>
      </c>
      <c r="K28" s="20"/>
      <c r="L28" s="6" t="s">
        <v>24</v>
      </c>
      <c r="M28" s="7">
        <v>1.95</v>
      </c>
      <c r="N28" s="7">
        <v>3</v>
      </c>
      <c r="O28" s="8" t="s">
        <v>25</v>
      </c>
      <c r="P28" s="7">
        <f t="shared" si="0"/>
        <v>36.5</v>
      </c>
      <c r="Q28" s="21">
        <f t="shared" si="1"/>
        <v>2.5574999999999992</v>
      </c>
      <c r="R28" s="9">
        <f t="shared" si="2"/>
        <v>7.9494999999999987</v>
      </c>
      <c r="S28" s="10">
        <f t="shared" si="3"/>
        <v>44.4495</v>
      </c>
      <c r="T28" s="11">
        <f t="shared" si="4"/>
        <v>0.46153846153846156</v>
      </c>
      <c r="U28" s="12">
        <f t="shared" si="5"/>
        <v>0.21779452054794521</v>
      </c>
      <c r="V28">
        <f>COUNTIF($L$3:L28,1)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" customHeight="1" x14ac:dyDescent="0.2">
      <c r="A29" s="3">
        <v>27</v>
      </c>
      <c r="B29" s="4">
        <v>43901</v>
      </c>
      <c r="C29" s="3" t="s">
        <v>105</v>
      </c>
      <c r="D29" s="3" t="s">
        <v>20</v>
      </c>
      <c r="E29" s="3">
        <v>1</v>
      </c>
      <c r="F29" s="3" t="s">
        <v>107</v>
      </c>
      <c r="G29" s="3" t="s">
        <v>21</v>
      </c>
      <c r="H29" s="3" t="s">
        <v>22</v>
      </c>
      <c r="I29" s="3" t="s">
        <v>23</v>
      </c>
      <c r="J29" s="13" t="s">
        <v>106</v>
      </c>
      <c r="K29" s="20"/>
      <c r="L29" s="6" t="s">
        <v>24</v>
      </c>
      <c r="M29" s="7">
        <v>1.95</v>
      </c>
      <c r="N29" s="7">
        <v>2</v>
      </c>
      <c r="O29" s="8" t="s">
        <v>25</v>
      </c>
      <c r="P29" s="7">
        <f t="shared" si="0"/>
        <v>38.5</v>
      </c>
      <c r="Q29" s="21">
        <f t="shared" si="1"/>
        <v>1.7049999999999996</v>
      </c>
      <c r="R29" s="9">
        <f t="shared" si="2"/>
        <v>9.6544999999999987</v>
      </c>
      <c r="S29" s="10">
        <f t="shared" si="3"/>
        <v>48.154499999999999</v>
      </c>
      <c r="T29" s="11">
        <f t="shared" si="4"/>
        <v>0.48148148148148145</v>
      </c>
      <c r="U29" s="12">
        <f t="shared" si="5"/>
        <v>0.25076623376623375</v>
      </c>
      <c r="V29">
        <f>COUNTIF($L$3:L29,1)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" customHeight="1" x14ac:dyDescent="0.2">
      <c r="A30" s="3">
        <v>28</v>
      </c>
      <c r="B30" s="4">
        <v>43901</v>
      </c>
      <c r="C30" s="3" t="s">
        <v>105</v>
      </c>
      <c r="D30" s="3" t="s">
        <v>20</v>
      </c>
      <c r="E30" s="3">
        <v>1</v>
      </c>
      <c r="F30" s="3" t="s">
        <v>108</v>
      </c>
      <c r="G30" s="3" t="s">
        <v>21</v>
      </c>
      <c r="H30" s="3" t="s">
        <v>22</v>
      </c>
      <c r="I30" s="3" t="s">
        <v>23</v>
      </c>
      <c r="J30" s="13" t="s">
        <v>106</v>
      </c>
      <c r="K30" s="20"/>
      <c r="L30" s="6" t="s">
        <v>24</v>
      </c>
      <c r="M30" s="7">
        <v>1.95</v>
      </c>
      <c r="N30" s="7">
        <v>2</v>
      </c>
      <c r="O30" s="8" t="s">
        <v>25</v>
      </c>
      <c r="P30" s="7">
        <f t="shared" si="0"/>
        <v>40.5</v>
      </c>
      <c r="Q30" s="21">
        <f t="shared" si="1"/>
        <v>1.7049999999999996</v>
      </c>
      <c r="R30" s="9">
        <f t="shared" si="2"/>
        <v>11.359499999999999</v>
      </c>
      <c r="S30" s="10">
        <f t="shared" si="3"/>
        <v>51.859499999999997</v>
      </c>
      <c r="T30" s="11">
        <f t="shared" si="4"/>
        <v>0.5</v>
      </c>
      <c r="U30" s="12">
        <f t="shared" si="5"/>
        <v>0.28048148148148139</v>
      </c>
      <c r="V30">
        <f>COUNTIF($L$3:L30,1)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" customHeight="1" x14ac:dyDescent="0.2">
      <c r="A31" s="3">
        <v>29</v>
      </c>
      <c r="B31" s="4">
        <v>43901</v>
      </c>
      <c r="C31" s="3" t="s">
        <v>105</v>
      </c>
      <c r="D31" s="3" t="s">
        <v>20</v>
      </c>
      <c r="E31" s="3">
        <v>1</v>
      </c>
      <c r="F31" s="3" t="s">
        <v>109</v>
      </c>
      <c r="G31" s="3" t="s">
        <v>21</v>
      </c>
      <c r="H31" s="3" t="s">
        <v>22</v>
      </c>
      <c r="I31" s="3" t="s">
        <v>23</v>
      </c>
      <c r="J31" s="5" t="s">
        <v>106</v>
      </c>
      <c r="K31" s="20"/>
      <c r="L31" s="6" t="s">
        <v>31</v>
      </c>
      <c r="M31" s="7">
        <v>6.5</v>
      </c>
      <c r="N31" s="7">
        <v>0.5</v>
      </c>
      <c r="O31" s="8" t="s">
        <v>25</v>
      </c>
      <c r="P31" s="7">
        <f t="shared" si="0"/>
        <v>41</v>
      </c>
      <c r="Q31" s="26">
        <f t="shared" si="1"/>
        <v>-0.5</v>
      </c>
      <c r="R31" s="9">
        <f t="shared" si="2"/>
        <v>10.859499999999999</v>
      </c>
      <c r="S31" s="10">
        <f t="shared" si="3"/>
        <v>51.859499999999997</v>
      </c>
      <c r="T31" s="11">
        <f t="shared" si="4"/>
        <v>0.48275862068965519</v>
      </c>
      <c r="U31" s="12">
        <f t="shared" si="5"/>
        <v>0.26486585365853649</v>
      </c>
      <c r="V31">
        <f>COUNTIF($L$3:L31,1)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" customHeight="1" x14ac:dyDescent="0.2">
      <c r="A32" s="3">
        <v>30</v>
      </c>
      <c r="B32" s="4">
        <v>43901</v>
      </c>
      <c r="C32" s="3" t="s">
        <v>110</v>
      </c>
      <c r="D32" s="3" t="s">
        <v>37</v>
      </c>
      <c r="E32" s="3">
        <v>1</v>
      </c>
      <c r="F32" s="3" t="s">
        <v>111</v>
      </c>
      <c r="G32" s="3" t="s">
        <v>21</v>
      </c>
      <c r="H32" s="3" t="s">
        <v>63</v>
      </c>
      <c r="I32" s="3" t="s">
        <v>23</v>
      </c>
      <c r="J32" s="5" t="s">
        <v>27</v>
      </c>
      <c r="K32" s="20"/>
      <c r="L32" s="6" t="s">
        <v>31</v>
      </c>
      <c r="M32" s="7">
        <v>3.6</v>
      </c>
      <c r="N32" s="7">
        <v>0.5</v>
      </c>
      <c r="O32" s="8" t="s">
        <v>27</v>
      </c>
      <c r="P32" s="7">
        <f t="shared" si="0"/>
        <v>41.5</v>
      </c>
      <c r="Q32" s="26">
        <f t="shared" si="1"/>
        <v>-0.5</v>
      </c>
      <c r="R32" s="9">
        <f t="shared" si="2"/>
        <v>10.359499999999999</v>
      </c>
      <c r="S32" s="10">
        <f t="shared" si="3"/>
        <v>51.859499999999997</v>
      </c>
      <c r="T32" s="11">
        <f t="shared" si="4"/>
        <v>0.46666666666666667</v>
      </c>
      <c r="U32" s="12">
        <f t="shared" si="5"/>
        <v>0.24962650602409631</v>
      </c>
      <c r="V32">
        <f>COUNTIF($L$3:L32,1)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" customHeight="1" x14ac:dyDescent="0.2">
      <c r="A33" s="3">
        <v>31</v>
      </c>
      <c r="B33" s="4">
        <v>43901</v>
      </c>
      <c r="C33" s="3" t="s">
        <v>110</v>
      </c>
      <c r="D33" s="3" t="s">
        <v>37</v>
      </c>
      <c r="E33" s="3">
        <v>1</v>
      </c>
      <c r="F33" s="3" t="s">
        <v>112</v>
      </c>
      <c r="G33" s="3" t="s">
        <v>21</v>
      </c>
      <c r="H33" s="3" t="s">
        <v>63</v>
      </c>
      <c r="I33" s="3" t="s">
        <v>23</v>
      </c>
      <c r="J33" s="5" t="s">
        <v>27</v>
      </c>
      <c r="K33" s="20" t="s">
        <v>113</v>
      </c>
      <c r="L33" s="6" t="s">
        <v>31</v>
      </c>
      <c r="M33" s="7">
        <v>4</v>
      </c>
      <c r="N33" s="7">
        <v>0.5</v>
      </c>
      <c r="O33" s="8" t="s">
        <v>27</v>
      </c>
      <c r="P33" s="7">
        <f t="shared" si="0"/>
        <v>42</v>
      </c>
      <c r="Q33" s="26">
        <f t="shared" si="1"/>
        <v>-0.5</v>
      </c>
      <c r="R33" s="9">
        <f t="shared" si="2"/>
        <v>9.8594999999999988</v>
      </c>
      <c r="S33" s="10">
        <f t="shared" si="3"/>
        <v>51.859499999999997</v>
      </c>
      <c r="T33" s="11">
        <f t="shared" si="4"/>
        <v>0.45161290322580644</v>
      </c>
      <c r="U33" s="12">
        <f t="shared" si="5"/>
        <v>0.23474999999999993</v>
      </c>
      <c r="V33">
        <f>COUNTIF($L$3:L33,1)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38.25" x14ac:dyDescent="0.2">
      <c r="A34" s="3">
        <v>32</v>
      </c>
      <c r="B34" s="4">
        <v>43907</v>
      </c>
      <c r="C34" s="3" t="s">
        <v>114</v>
      </c>
      <c r="D34" s="3" t="s">
        <v>115</v>
      </c>
      <c r="E34" s="3">
        <v>3</v>
      </c>
      <c r="F34" s="3" t="s">
        <v>116</v>
      </c>
      <c r="G34" s="3" t="s">
        <v>21</v>
      </c>
      <c r="H34" s="3" t="s">
        <v>26</v>
      </c>
      <c r="I34" s="3" t="s">
        <v>29</v>
      </c>
      <c r="J34" s="13" t="s">
        <v>117</v>
      </c>
      <c r="K34" s="20"/>
      <c r="L34" s="6" t="s">
        <v>31</v>
      </c>
      <c r="M34" s="7">
        <v>3.0659999999999998</v>
      </c>
      <c r="N34" s="7">
        <v>0.5</v>
      </c>
      <c r="O34" s="8" t="s">
        <v>27</v>
      </c>
      <c r="P34" s="7">
        <f t="shared" si="0"/>
        <v>42.5</v>
      </c>
      <c r="Q34" s="26">
        <f t="shared" si="1"/>
        <v>-0.5</v>
      </c>
      <c r="R34" s="9">
        <f t="shared" si="2"/>
        <v>9.3594999999999988</v>
      </c>
      <c r="S34" s="10">
        <f t="shared" si="3"/>
        <v>51.859499999999997</v>
      </c>
      <c r="T34" s="11">
        <f t="shared" si="4"/>
        <v>0.4375</v>
      </c>
      <c r="U34" s="12">
        <f t="shared" si="5"/>
        <v>0.22022352941176462</v>
      </c>
      <c r="V34">
        <f>COUNTIF($L$3:L34,1)</f>
        <v>14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38.25" x14ac:dyDescent="0.2">
      <c r="A35" s="3">
        <v>33</v>
      </c>
      <c r="B35" s="4">
        <v>43908</v>
      </c>
      <c r="C35" s="3" t="s">
        <v>118</v>
      </c>
      <c r="D35" s="3" t="s">
        <v>115</v>
      </c>
      <c r="E35" s="3">
        <v>3</v>
      </c>
      <c r="F35" s="3" t="s">
        <v>119</v>
      </c>
      <c r="G35" s="3" t="s">
        <v>21</v>
      </c>
      <c r="H35" s="3" t="s">
        <v>26</v>
      </c>
      <c r="I35" s="3" t="s">
        <v>29</v>
      </c>
      <c r="J35" s="13" t="s">
        <v>120</v>
      </c>
      <c r="K35" s="20"/>
      <c r="L35" s="6" t="s">
        <v>31</v>
      </c>
      <c r="M35" s="7">
        <v>4.9550000000000001</v>
      </c>
      <c r="N35" s="7">
        <v>0.5</v>
      </c>
      <c r="O35" s="8" t="s">
        <v>27</v>
      </c>
      <c r="P35" s="7">
        <f t="shared" si="0"/>
        <v>43</v>
      </c>
      <c r="Q35" s="26">
        <f t="shared" si="1"/>
        <v>-0.5</v>
      </c>
      <c r="R35" s="9">
        <f t="shared" si="2"/>
        <v>8.8594999999999988</v>
      </c>
      <c r="S35" s="10">
        <f t="shared" si="3"/>
        <v>51.859499999999997</v>
      </c>
      <c r="T35" s="11">
        <f t="shared" si="4"/>
        <v>0.42424242424242425</v>
      </c>
      <c r="U35" s="12">
        <f t="shared" si="5"/>
        <v>0.20603488372093015</v>
      </c>
      <c r="V35">
        <f>COUNTIF($L$3:L35,1)</f>
        <v>14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51" x14ac:dyDescent="0.2">
      <c r="A36" s="3">
        <v>34</v>
      </c>
      <c r="B36" s="4">
        <v>43910</v>
      </c>
      <c r="C36" s="3" t="s">
        <v>121</v>
      </c>
      <c r="D36" s="3" t="s">
        <v>115</v>
      </c>
      <c r="E36" s="3">
        <v>4</v>
      </c>
      <c r="F36" s="3" t="s">
        <v>122</v>
      </c>
      <c r="G36" s="3" t="s">
        <v>21</v>
      </c>
      <c r="H36" s="3" t="s">
        <v>26</v>
      </c>
      <c r="I36" s="3" t="s">
        <v>29</v>
      </c>
      <c r="J36" s="13" t="s">
        <v>123</v>
      </c>
      <c r="K36" s="20"/>
      <c r="L36" s="6" t="s">
        <v>24</v>
      </c>
      <c r="M36" s="7">
        <v>4.8150000000000004</v>
      </c>
      <c r="N36" s="7">
        <v>0.5</v>
      </c>
      <c r="O36" s="8" t="s">
        <v>27</v>
      </c>
      <c r="P36" s="7">
        <f t="shared" si="0"/>
        <v>43.5</v>
      </c>
      <c r="Q36" s="21">
        <f t="shared" si="1"/>
        <v>1.9075000000000002</v>
      </c>
      <c r="R36" s="9">
        <f t="shared" si="2"/>
        <v>10.766999999999999</v>
      </c>
      <c r="S36" s="10">
        <f t="shared" si="3"/>
        <v>54.266999999999996</v>
      </c>
      <c r="T36" s="11">
        <f t="shared" si="4"/>
        <v>0.44117647058823528</v>
      </c>
      <c r="U36" s="12">
        <f t="shared" si="5"/>
        <v>0.24751724137931025</v>
      </c>
      <c r="V36">
        <f>COUNTIF($L$3:L36,1)</f>
        <v>15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" customHeight="1" x14ac:dyDescent="0.2">
      <c r="A37" s="3">
        <v>35</v>
      </c>
      <c r="B37" s="4">
        <v>43911</v>
      </c>
      <c r="C37" s="3" t="s">
        <v>124</v>
      </c>
      <c r="D37" s="3" t="s">
        <v>115</v>
      </c>
      <c r="E37" s="3">
        <v>1</v>
      </c>
      <c r="F37" s="3">
        <v>1</v>
      </c>
      <c r="G37" s="3" t="s">
        <v>21</v>
      </c>
      <c r="H37" s="3" t="s">
        <v>26</v>
      </c>
      <c r="I37" s="3" t="s">
        <v>29</v>
      </c>
      <c r="J37" s="5" t="s">
        <v>125</v>
      </c>
      <c r="K37" s="20"/>
      <c r="L37" s="6" t="s">
        <v>31</v>
      </c>
      <c r="M37" s="7">
        <v>1.909</v>
      </c>
      <c r="N37" s="7">
        <v>1</v>
      </c>
      <c r="O37" s="8" t="s">
        <v>27</v>
      </c>
      <c r="P37" s="7">
        <f t="shared" si="0"/>
        <v>44.5</v>
      </c>
      <c r="Q37" s="26">
        <f t="shared" si="1"/>
        <v>-1</v>
      </c>
      <c r="R37" s="9">
        <f t="shared" si="2"/>
        <v>9.7669999999999995</v>
      </c>
      <c r="S37" s="10">
        <f t="shared" si="3"/>
        <v>54.266999999999996</v>
      </c>
      <c r="T37" s="11">
        <f t="shared" si="4"/>
        <v>0.42857142857142855</v>
      </c>
      <c r="U37" s="12">
        <f t="shared" si="5"/>
        <v>0.21948314606741565</v>
      </c>
      <c r="V37">
        <f>COUNTIF($L$3:L37,1)</f>
        <v>15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38.25" x14ac:dyDescent="0.2">
      <c r="A38" s="3">
        <v>36</v>
      </c>
      <c r="B38" s="4">
        <v>43913</v>
      </c>
      <c r="C38" s="3" t="s">
        <v>126</v>
      </c>
      <c r="D38" s="3" t="s">
        <v>115</v>
      </c>
      <c r="E38" s="3">
        <v>3</v>
      </c>
      <c r="F38" s="3" t="s">
        <v>127</v>
      </c>
      <c r="G38" s="3" t="s">
        <v>21</v>
      </c>
      <c r="H38" s="3" t="s">
        <v>26</v>
      </c>
      <c r="I38" s="3" t="s">
        <v>29</v>
      </c>
      <c r="J38" s="13" t="s">
        <v>128</v>
      </c>
      <c r="K38" s="20"/>
      <c r="L38" s="6" t="s">
        <v>24</v>
      </c>
      <c r="M38" s="7">
        <v>3.8079999999999998</v>
      </c>
      <c r="N38" s="7">
        <v>0.5</v>
      </c>
      <c r="O38" s="8" t="s">
        <v>27</v>
      </c>
      <c r="P38" s="7">
        <f t="shared" si="0"/>
        <v>45</v>
      </c>
      <c r="Q38" s="21">
        <f t="shared" si="1"/>
        <v>1.4039999999999999</v>
      </c>
      <c r="R38" s="9">
        <f t="shared" si="2"/>
        <v>11.170999999999999</v>
      </c>
      <c r="S38" s="10">
        <f t="shared" si="3"/>
        <v>56.170999999999999</v>
      </c>
      <c r="T38" s="11">
        <f t="shared" si="4"/>
        <v>0.44444444444444442</v>
      </c>
      <c r="U38" s="12">
        <f t="shared" si="5"/>
        <v>0.24824444444444443</v>
      </c>
      <c r="V38">
        <f>COUNTIF($L$3:L38,1)</f>
        <v>16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51" x14ac:dyDescent="0.2">
      <c r="A39" s="3">
        <v>37</v>
      </c>
      <c r="B39" s="4">
        <v>43914</v>
      </c>
      <c r="C39" s="3" t="s">
        <v>129</v>
      </c>
      <c r="D39" s="3" t="s">
        <v>115</v>
      </c>
      <c r="E39" s="3">
        <v>4</v>
      </c>
      <c r="F39" s="3" t="s">
        <v>130</v>
      </c>
      <c r="G39" s="3" t="s">
        <v>21</v>
      </c>
      <c r="H39" s="3" t="s">
        <v>26</v>
      </c>
      <c r="I39" s="3" t="s">
        <v>29</v>
      </c>
      <c r="J39" s="13" t="s">
        <v>131</v>
      </c>
      <c r="K39" s="20"/>
      <c r="L39" s="6" t="s">
        <v>31</v>
      </c>
      <c r="M39" s="7">
        <v>5.9349999999999996</v>
      </c>
      <c r="N39" s="7">
        <v>0.5</v>
      </c>
      <c r="O39" s="8" t="s">
        <v>27</v>
      </c>
      <c r="P39" s="7">
        <f t="shared" si="0"/>
        <v>45.5</v>
      </c>
      <c r="Q39" s="26">
        <f t="shared" si="1"/>
        <v>-0.5</v>
      </c>
      <c r="R39" s="9">
        <f t="shared" si="2"/>
        <v>10.670999999999999</v>
      </c>
      <c r="S39" s="10">
        <f t="shared" si="3"/>
        <v>56.170999999999999</v>
      </c>
      <c r="T39" s="11">
        <f t="shared" si="4"/>
        <v>0.43243243243243246</v>
      </c>
      <c r="U39" s="12">
        <f t="shared" si="5"/>
        <v>0.23452747252747252</v>
      </c>
      <c r="V39">
        <f>COUNTIF($L$3:L39,1)</f>
        <v>16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7" customHeight="1" x14ac:dyDescent="0.2">
      <c r="A40" s="3">
        <v>38</v>
      </c>
      <c r="B40" s="4">
        <v>43914</v>
      </c>
      <c r="C40" s="3" t="s">
        <v>132</v>
      </c>
      <c r="D40" s="3" t="s">
        <v>115</v>
      </c>
      <c r="E40" s="3">
        <v>2</v>
      </c>
      <c r="F40" s="3" t="s">
        <v>95</v>
      </c>
      <c r="G40" s="3" t="s">
        <v>21</v>
      </c>
      <c r="H40" s="3" t="s">
        <v>26</v>
      </c>
      <c r="I40" s="3" t="s">
        <v>29</v>
      </c>
      <c r="J40" s="5" t="s">
        <v>133</v>
      </c>
      <c r="K40" s="20"/>
      <c r="L40" s="6" t="s">
        <v>31</v>
      </c>
      <c r="M40" s="7">
        <v>2.4350000000000001</v>
      </c>
      <c r="N40" s="7">
        <v>1</v>
      </c>
      <c r="O40" s="8" t="s">
        <v>27</v>
      </c>
      <c r="P40" s="7">
        <f t="shared" si="0"/>
        <v>46.5</v>
      </c>
      <c r="Q40" s="26">
        <f t="shared" si="1"/>
        <v>-1</v>
      </c>
      <c r="R40" s="9">
        <f t="shared" si="2"/>
        <v>9.6709999999999994</v>
      </c>
      <c r="S40" s="10">
        <f t="shared" si="3"/>
        <v>56.170999999999999</v>
      </c>
      <c r="T40" s="11">
        <f t="shared" si="4"/>
        <v>0.42105263157894735</v>
      </c>
      <c r="U40" s="12">
        <f t="shared" si="5"/>
        <v>0.20797849462365589</v>
      </c>
      <c r="V40">
        <f>COUNTIF($L$3:L40,1)</f>
        <v>16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38.25" x14ac:dyDescent="0.2">
      <c r="A41" s="3">
        <v>39</v>
      </c>
      <c r="B41" s="4">
        <v>43917</v>
      </c>
      <c r="C41" s="3" t="s">
        <v>134</v>
      </c>
      <c r="D41" s="3" t="s">
        <v>115</v>
      </c>
      <c r="E41" s="3">
        <v>3</v>
      </c>
      <c r="F41" s="3" t="s">
        <v>135</v>
      </c>
      <c r="G41" s="3" t="s">
        <v>21</v>
      </c>
      <c r="H41" s="3" t="s">
        <v>26</v>
      </c>
      <c r="I41" s="3" t="s">
        <v>29</v>
      </c>
      <c r="J41" s="5" t="s">
        <v>136</v>
      </c>
      <c r="K41" s="20"/>
      <c r="L41" s="6" t="s">
        <v>31</v>
      </c>
      <c r="M41" s="7">
        <v>4.351</v>
      </c>
      <c r="N41" s="7">
        <v>0.5</v>
      </c>
      <c r="O41" s="8" t="s">
        <v>27</v>
      </c>
      <c r="P41" s="7">
        <f t="shared" si="0"/>
        <v>47</v>
      </c>
      <c r="Q41" s="26">
        <f t="shared" si="1"/>
        <v>-0.5</v>
      </c>
      <c r="R41" s="9">
        <f t="shared" si="2"/>
        <v>9.1709999999999994</v>
      </c>
      <c r="S41" s="10">
        <f t="shared" si="3"/>
        <v>56.170999999999999</v>
      </c>
      <c r="T41" s="11">
        <f t="shared" si="4"/>
        <v>0.41025641025641024</v>
      </c>
      <c r="U41" s="12">
        <f t="shared" si="5"/>
        <v>0.19512765957446807</v>
      </c>
      <c r="V41">
        <f>COUNTIF($L$3:L41,1)</f>
        <v>16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51" x14ac:dyDescent="0.2">
      <c r="A42" s="3">
        <v>40</v>
      </c>
      <c r="B42" s="4">
        <v>43919</v>
      </c>
      <c r="C42" s="3" t="s">
        <v>137</v>
      </c>
      <c r="D42" s="3" t="s">
        <v>115</v>
      </c>
      <c r="E42" s="3">
        <v>4</v>
      </c>
      <c r="F42" s="3" t="s">
        <v>138</v>
      </c>
      <c r="G42" s="3" t="s">
        <v>21</v>
      </c>
      <c r="H42" s="3" t="s">
        <v>69</v>
      </c>
      <c r="I42" s="3" t="s">
        <v>29</v>
      </c>
      <c r="J42" s="13" t="s">
        <v>139</v>
      </c>
      <c r="K42" s="20"/>
      <c r="L42" s="6" t="s">
        <v>31</v>
      </c>
      <c r="M42" s="7">
        <v>3.69</v>
      </c>
      <c r="N42" s="7">
        <v>0.5</v>
      </c>
      <c r="O42" s="8" t="s">
        <v>27</v>
      </c>
      <c r="P42" s="7">
        <f t="shared" si="0"/>
        <v>47.5</v>
      </c>
      <c r="Q42" s="26">
        <f t="shared" si="1"/>
        <v>-0.5</v>
      </c>
      <c r="R42" s="27">
        <f t="shared" si="2"/>
        <v>8.6709999999999994</v>
      </c>
      <c r="S42" s="28">
        <f t="shared" si="3"/>
        <v>56.170999999999999</v>
      </c>
      <c r="T42" s="29">
        <f t="shared" si="4"/>
        <v>0.4</v>
      </c>
      <c r="U42" s="12">
        <f t="shared" si="5"/>
        <v>0.18254736842105262</v>
      </c>
      <c r="V42">
        <f>COUNTIF($L$3:L42,1)</f>
        <v>16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</sheetData>
  <sheetProtection selectLockedCells="1" selectUnlockedCells="1"/>
  <autoFilter ref="A1:IK27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2020-04-01T07:02:50Z</dcterms:modified>
</cp:coreProperties>
</file>